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<sst xmlns="http://schemas.openxmlformats.org/spreadsheetml/2006/main" count="1061" uniqueCount="879">
  <si>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</si>
  <si>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</si>
  <si>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</si>
  <si>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</si>
  <si>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</si>
  <si>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</si>
  <si>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</si>
  <si>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</si>
  <si>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</si>
  <si>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</si>
  <si>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</si>
  <si>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</si>
  <si>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</si>
  <si>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</si>
  <si>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</si>
  <si>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</si>
  <si>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</si>
  <si>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</si>
  <si>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</si>
  <si>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</si>
  <si>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</si>
  <si>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</si>
  <si>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</si>
  <si>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</si>
  <si>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</si>
  <si>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</si>
  <si>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</si>
  <si>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</si>
  <si>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</si>
  <si>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</si>
  <si>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</si>
  <si>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</si>
  <si>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</si>
  <si>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</si>
  <si>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</si>
  <si>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</si>
  <si>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</si>
  <si>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</si>
  <si>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</si>
  <si>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</si>
  <si>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</si>
  <si>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</si>
  <si>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</si>
  <si>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</si>
  <si>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</si>
  <si>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</si>
  <si>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</si>
  <si>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</si>
  <si>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</si>
  <si>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</si>
  <si>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</si>
  <si>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</si>
  <si>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</si>
  <si>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</si>
  <si>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</si>
  <si>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</si>
  <si>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</si>
  <si>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</si>
  <si>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</si>
  <si>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</si>
  <si>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</si>
  <si>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</si>
  <si>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</si>
  <si>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</si>
  <si>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</si>
  <si>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</si>
  <si>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</si>
  <si>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</si>
  <si>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</si>
  <si>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</si>
  <si>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</si>
  <si>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</si>
  <si>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</si>
  <si>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</si>
  <si>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</si>
  <si>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</si>
  <si>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</si>
  <si>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</si>
  <si>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</si>
  <si>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</si>
  <si>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</si>
  <si>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</si>
  <si>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</si>
  <si>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</si>
  <si>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</si>
  <si>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</si>
  <si>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</si>
  <si>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</si>
  <si>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</si>
  <si>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</si>
  <si>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</si>
  <si>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</si>
  <si>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</si>
  <si>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</si>
  <si>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</si>
  <si>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</si>
  <si>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</si>
  <si>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</si>
  <si>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</si>
  <si>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</si>
  <si>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</si>
  <si>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</si>
  <si>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</si>
  <si>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</si>
  <si>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</si>
  <si>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</si>
  <si>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</si>
  <si>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</si>
  <si>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</si>
  <si>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</si>
  <si>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</si>
  <si>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</si>
  <si>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</si>
  <si>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</si>
  <si>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</si>
  <si>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</si>
  <si>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</si>
  <si>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</si>
  <si>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</si>
  <si>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</si>
  <si>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</si>
  <si>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</si>
  <si>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</si>
  <si>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</si>
  <si>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</si>
  <si>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</si>
  <si>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</si>
  <si>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</si>
  <si>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</si>
  <si>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</si>
  <si>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</si>
  <si>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</si>
  <si>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</si>
  <si>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</si>
  <si>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</si>
  <si>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</si>
  <si>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</si>
  <si>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</si>
  <si>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</si>
  <si>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</si>
  <si>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</si>
  <si>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</si>
  <si>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</si>
  <si>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</si>
  <si>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</si>
  <si>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</si>
  <si>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</si>
  <si>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</si>
  <si>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</si>
  <si>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</si>
  <si>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</si>
  <si>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</si>
  <si>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</si>
  <si>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</si>
  <si>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</si>
  <si>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</si>
  <si>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</si>
  <si>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</si>
  <si>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</si>
  <si>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</si>
  <si>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</si>
  <si>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</si>
  <si>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</si>
  <si>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</si>
  <si>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</si>
  <si>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</si>
  <si>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</si>
  <si>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</si>
  <si>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</si>
  <si>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</si>
  <si>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</si>
  <si>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</si>
  <si>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</si>
  <si>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</si>
  <si>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</si>
  <si>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</si>
  <si>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</si>
  <si>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</si>
  <si>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</si>
  <si>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</si>
  <si>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</si>
  <si>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</si>
  <si>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</si>
  <si>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</si>
  <si>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</si>
  <si>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</si>
  <si>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</si>
  <si>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</si>
  <si>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</si>
  <si>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</si>
  <si>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</si>
  <si>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</si>
  <si>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</si>
  <si>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</si>
  <si>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</si>
  <si>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</si>
  <si>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</si>
  <si>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</si>
  <si>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</si>
  <si>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</si>
  <si>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</si>
  <si>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</si>
  <si>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</si>
  <si>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</si>
  <si>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</si>
  <si>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</si>
  <si>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</si>
  <si>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</si>
  <si>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</si>
  <si>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</si>
  <si>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</si>
  <si>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</si>
  <si>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</si>
  <si>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</si>
  <si>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</si>
  <si>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</si>
  <si>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</si>
  <si>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</si>
  <si>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</si>
  <si>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</si>
  <si>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</si>
  <si>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</si>
  <si>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</si>
  <si>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</si>
  <si>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</si>
  <si>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</si>
  <si>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</si>
  <si>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</si>
  <si>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</si>
  <si>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</si>
  <si>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</si>
  <si>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</si>
  <si>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</si>
  <si>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</si>
  <si>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</si>
  <si>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</si>
  <si>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</si>
  <si>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</si>
  <si>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</si>
  <si>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</si>
  <si>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</si>
  <si>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</si>
  <si>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</si>
  <si>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</si>
  <si>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</si>
  <si>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</si>
  <si>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</si>
  <si>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</si>
  <si>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</si>
  <si>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</si>
  <si>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</si>
  <si>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</si>
  <si>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</si>
  <si>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</si>
  <si>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</si>
  <si>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</si>
  <si>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</si>
  <si>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</si>
  <si>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</si>
  <si>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</si>
  <si>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</si>
  <si>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</si>
  <si>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</si>
  <si>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</si>
  <si>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</si>
  <si>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</si>
  <si>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</si>
  <si>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</si>
  <si>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</si>
  <si>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</si>
  <si>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</si>
  <si>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</si>
  <si>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</si>
  <si>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</si>
  <si>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</si>
  <si>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</si>
  <si>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</si>
  <si>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</si>
  <si>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</si>
  <si>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</si>
  <si>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</si>
  <si>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</si>
  <si>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</si>
  <si>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</si>
  <si>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</si>
  <si>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</si>
  <si>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</si>
  <si>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</si>
  <si>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</si>
  <si>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</si>
  <si>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</si>
  <si>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</si>
  <si>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</si>
  <si>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</si>
  <si>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</si>
  <si>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</si>
  <si>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</si>
  <si>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</si>
  <si>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</si>
  <si>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</si>
  <si>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</si>
  <si>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</si>
  <si>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</si>
  <si>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</si>
  <si>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</si>
  <si>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</si>
  <si>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</si>
  <si>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</si>
  <si>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</si>
  <si>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</si>
  <si>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</si>
  <si>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</si>
  <si>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</si>
  <si>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</si>
  <si>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</si>
  <si>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</si>
  <si>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</si>
  <si>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</si>
  <si>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</si>
  <si>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</si>
  <si>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</si>
  <si>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</si>
  <si>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</si>
  <si>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</si>
  <si>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</si>
  <si>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</si>
  <si>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</si>
  <si>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</si>
  <si>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</si>
  <si>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</si>
  <si>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</si>
  <si>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</si>
  <si>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</si>
  <si>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</si>
  <si>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</si>
  <si>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</si>
  <si>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</si>
  <si>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</si>
  <si>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</si>
  <si>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</si>
  <si>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</si>
  <si>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</si>
  <si>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</si>
  <si>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</si>
  <si>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</si>
  <si>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</si>
  <si>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</si>
  <si>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</si>
  <si>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</si>
  <si>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</si>
  <si>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</si>
  <si>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</si>
  <si>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</si>
  <si>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</si>
  <si>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</si>
  <si>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</si>
  <si>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</si>
  <si>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</si>
  <si>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</si>
  <si>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</si>
  <si>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</si>
  <si>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</si>
  <si>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</si>
  <si>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</si>
  <si>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</si>
  <si>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</si>
  <si>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</si>
  <si>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</si>
  <si>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</si>
  <si>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</si>
  <si>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</si>
  <si>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</si>
  <si>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</si>
  <si>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</si>
  <si>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</si>
  <si>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</si>
  <si>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</si>
  <si>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</si>
  <si>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</si>
  <si>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</si>
  <si>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</si>
  <si>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</si>
  <si>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</si>
  <si>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</si>
  <si>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</si>
  <si>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</si>
  <si>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</si>
  <si>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</si>
  <si>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</si>
  <si>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</si>
  <si>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</si>
  <si>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</si>
  <si>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</si>
  <si>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</si>
  <si>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</si>
  <si>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</si>
  <si>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</si>
  <si>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</si>
  <si>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</si>
  <si>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</si>
  <si>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</si>
  <si>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</si>
  <si>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</si>
  <si>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</si>
  <si>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</si>
  <si>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</si>
  <si>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</si>
  <si>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</si>
  <si>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</si>
  <si>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</si>
  <si>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</si>
  <si>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</si>
  <si>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</si>
  <si>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</si>
  <si>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</si>
  <si>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</si>
  <si>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</si>
  <si>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</si>
  <si>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</si>
  <si>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</si>
  <si>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</si>
  <si>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</si>
  <si>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</si>
  <si>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</si>
  <si>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</si>
  <si>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</si>
  <si>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</si>
  <si>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</si>
  <si>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</si>
  <si>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</si>
  <si>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</si>
  <si>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</si>
  <si>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</si>
  <si>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</si>
  <si>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</si>
  <si>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</si>
  <si>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</si>
  <si>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</si>
  <si>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</si>
  <si>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</si>
  <si>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</si>
  <si>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</si>
  <si>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</si>
  <si>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</si>
  <si>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</si>
  <si>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</si>
  <si>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</si>
  <si>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</si>
  <si>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</si>
  <si>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</si>
  <si>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</si>
  <si>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</si>
  <si>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</si>
  <si>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</si>
  <si>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</si>
  <si>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</si>
  <si>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</si>
  <si>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</si>
  <si>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</si>
  <si>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</si>
  <si>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</si>
  <si>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</si>
  <si>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</si>
  <si>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</si>
  <si>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</si>
  <si>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</si>
  <si>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</si>
  <si>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</si>
  <si>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</si>
  <si>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</si>
  <si>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</si>
  <si>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</si>
  <si>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</si>
  <si>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</si>
  <si>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</si>
  <si>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</si>
  <si>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</si>
  <si>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</si>
  <si>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</si>
  <si>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</si>
  <si>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</si>
  <si>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</si>
  <si>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</si>
  <si>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</si>
  <si>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</si>
  <si>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</si>
  <si>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</si>
  <si>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</si>
  <si>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</si>
  <si>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</si>
  <si>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</si>
  <si>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</si>
  <si>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</si>
  <si>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</si>
  <si>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</si>
  <si>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</si>
  <si>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</si>
  <si>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</si>
  <si>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</si>
  <si>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</si>
  <si>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</si>
  <si>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</si>
  <si>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</si>
  <si>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</si>
  <si>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</si>
  <si>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</si>
  <si>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</si>
  <si>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</si>
  <si>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</si>
  <si>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</si>
  <si>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</si>
  <si>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</si>
  <si>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</si>
  <si>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</si>
  <si>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</si>
  <si>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</si>
  <si>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</si>
  <si>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</si>
  <si>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</si>
  <si>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</si>
  <si>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</si>
  <si>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</si>
  <si>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</si>
  <si>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</si>
  <si>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</si>
  <si>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</si>
  <si>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</si>
  <si>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</si>
  <si>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</si>
  <si>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</si>
  <si>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</si>
  <si>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</si>
  <si>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</si>
  <si>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</si>
  <si>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</si>
  <si>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</si>
  <si>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</si>
  <si>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</si>
  <si>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</si>
  <si>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</si>
  <si>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</si>
  <si>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</si>
  <si>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</si>
  <si>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</si>
  <si>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</si>
  <si>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</si>
  <si>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</si>
  <si>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</si>
  <si>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</si>
  <si>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</si>
  <si>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</si>
  <si>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</si>
  <si>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</si>
  <si>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</si>
  <si>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</si>
  <si>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</si>
  <si>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</si>
  <si>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</si>
  <si>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</si>
  <si>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</si>
  <si>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</si>
  <si>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</si>
  <si>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</si>
  <si>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</si>
  <si>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</si>
  <si>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</si>
  <si>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</si>
  <si>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</si>
  <si>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</si>
  <si>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</si>
  <si>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</si>
  <si>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</si>
  <si>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</si>
  <si>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</si>
  <si>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</si>
  <si>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</si>
  <si>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</si>
  <si>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</si>
  <si>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</si>
  <si>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</si>
  <si>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</si>
  <si>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</si>
  <si>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</si>
  <si>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</si>
  <si>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</si>
  <si>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</si>
  <si>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</si>
  <si>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</si>
  <si>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</si>
  <si>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</si>
  <si>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</si>
  <si>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</si>
  <si>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</si>
  <si>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</si>
  <si>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</si>
  <si>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</si>
  <si>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</si>
  <si>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</si>
  <si>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</si>
  <si>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</si>
  <si>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</si>
  <si>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</si>
  <si>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</si>
  <si>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</si>
  <si>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</si>
  <si>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</si>
  <si>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</si>
  <si>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</si>
  <si>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</si>
  <si>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</si>
  <si>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</si>
  <si>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</si>
  <si>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</si>
  <si>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</si>
  <si>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</si>
  <si>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</si>
  <si>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</si>
  <si>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</si>
  <si>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</si>
  <si>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</si>
  <si>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</si>
  <si>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</si>
  <si>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</si>
  <si>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</si>
  <si>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</si>
  <si>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</si>
  <si>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</si>
  <si>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</si>
  <si>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</si>
  <si>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</si>
  <si>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</si>
  <si>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</si>
  <si>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</si>
  <si>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</si>
  <si>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</si>
  <si>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</si>
  <si>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</si>
  <si>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</si>
  <si>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</si>
  <si>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</si>
  <si>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</si>
  <si>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</si>
  <si>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</si>
  <si>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</si>
  <si>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</si>
  <si>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</si>
  <si>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</si>
  <si>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</si>
  <si>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</si>
  <si>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</si>
  <si>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</si>
  <si>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</si>
  <si>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</si>
  <si>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</si>
  <si>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</si>
  <si>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</si>
  <si>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</si>
  <si>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</si>
  <si>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</si>
  <si>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</si>
  <si>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</si>
  <si>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</si>
  <si>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</si>
  <si>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</si>
  <si>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</si>
  <si>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</si>
  <si>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</si>
  <si>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</si>
  <si>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</si>
  <si>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</si>
  <si>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</si>
  <si>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</si>
  <si>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</si>
  <si>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</si>
  <si>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</si>
  <si>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</si>
  <si>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</si>
  <si>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</si>
  <si>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</si>
  <si>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</si>
  <si>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</si>
  <si>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</si>
  <si>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</si>
  <si>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</si>
  <si>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</si>
  <si>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</si>
  <si>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</si>
  <si>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</si>
  <si>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</si>
  <si>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</si>
  <si>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</si>
  <si>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</si>
  <si>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</si>
  <si>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</si>
  <si>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</si>
  <si>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</si>
  <si>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</si>
  <si>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</si>
  <si>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</si>
  <si>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</si>
  <si>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</si>
  <si>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</si>
  <si>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</si>
  <si>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</si>
  <si>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</si>
  <si>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</si>
  <si>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</si>
  <si>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</si>
  <si>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</si>
  <si>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</si>
  <si>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</si>
  <si>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</si>
  <si>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</si>
  <si>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</si>
  <si>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</si>
  <si>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</si>
  <si>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</si>
  <si>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</si>
  <si>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</si>
  <si>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</si>
  <si>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</si>
  <si>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</si>
  <si>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</si>
  <si>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</si>
  <si>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</si>
  <si>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</si>
  <si>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</si>
  <si>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</si>
  <si>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</si>
  <si>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</si>
  <si>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</si>
  <si>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</si>
  <si>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</si>
  <si>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</si>
  <si>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</si>
  <si>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</si>
  <si>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</si>
  <si>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</si>
  <si>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</si>
  <si>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</si>
  <si>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</si>
  <si>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</si>
  <si>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</si>
  <si>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</si>
  <si>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</si>
  <si>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</si>
  <si>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</si>
  <si>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</si>
  <si>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</si>
  <si>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</si>
  <si>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</si>
  <si>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</si>
  <si>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</si>
  <si>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</si>
  <si>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</si>
  <si>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</si>
  <si>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</si>
  <si>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</si>
  <si>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</si>
  <si>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</si>
  <si>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</si>
  <si>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</si>
  <si>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</si>
  <si>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</si>
  <si>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</si>
  <si>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</si>
  <si>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</si>
  <si>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</si>
  <si>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</si>
  <si>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</si>
  <si>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</si>
  <si>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</si>
  <si>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</si>
  <si>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</si>
  <si>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</si>
  <si>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</si>
  <si>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</si>
  <si>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</si>
  <si>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</si>
  <si>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</si>
  <si>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</si>
  <si>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</si>
  <si>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</si>
  <si>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</si>
  <si>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</si>
  <si>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</si>
  <si>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</si>
  <si>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</si>
  <si>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</si>
  <si>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</si>
  <si>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</si>
  <si>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</si>
  <si>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</si>
  <si>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</si>
  <si>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</si>
  <si>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</si>
  <si>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</si>
  <si>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</si>
  <si>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</si>
  <si>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</si>
  <si>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</si>
  <si>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</si>
  <si>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</si>
  <si>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</si>
  <si>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</si>
  <si>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</si>
  <si>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</si>
  <si>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</si>
  <si>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</si>
  <si>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</si>
  <si>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</si>
  <si>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</si>
  <si>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</si>
  <si>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</si>
  <si>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</si>
  <si>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</si>
  <si>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</si>
  <si>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</si>
  <si>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</si>
  <si>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</si>
  <si>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</si>
  <si>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</si>
  <si>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</si>
  <si>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</si>
  <si>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</si>
  <si>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</si>
  <si>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</si>
  <si>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</si>
  <si>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</si>
  <si>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</si>
  <si>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</si>
  <si>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</si>
  <si>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</si>
  <si>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</si>
  <si>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</si>
  <si>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</si>
  <si>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</si>
  <si>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</si>
  <si>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</si>
  <si>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</si>
  <si>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</si>
  <si>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</si>
  <si>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</si>
  <si>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</si>
  <si>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</si>
  <si>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</si>
  <si>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</si>
  <si>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</si>
  <si>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</si>
  <si>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</si>
  <si>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</si>
  <si>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</si>
  <si>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</si>
  <si>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</si>
  <si>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</si>
  <si>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</si>
  <si>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</si>
  <si>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</si>
  <si>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</si>
  <si>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</si>
  <si>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</si>
  <si>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</si>
  <si>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</si>
  <si>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</si>
  <si>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</si>
  <si>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</si>
  <si>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>"ТРАНСТРОЙ-БУРГАС" АД</t>
  </si>
  <si>
    <t>неконсолидиран</t>
  </si>
  <si>
    <t>1. "Трансстрой Ойл Пайплайн"ЕООД</t>
  </si>
  <si>
    <t xml:space="preserve">2."Трансстрой консулт" ЕООД </t>
  </si>
  <si>
    <t>3."Сити пропърти" АД</t>
  </si>
  <si>
    <t>1. Рихтер Енжиниърс АД</t>
  </si>
  <si>
    <t>Отчетен период: 01.01.2008-31.12.2008</t>
  </si>
  <si>
    <t>01.01.2008-31.12.2008г.</t>
  </si>
  <si>
    <t>Дата на съставяне: 30.01.2009 г.</t>
  </si>
  <si>
    <t xml:space="preserve">Дата  на съставяне: …30.01.2009 г...........                                                                                                                                </t>
  </si>
  <si>
    <t xml:space="preserve">Дата на съставяне: 30.01.2009 г.                         </t>
  </si>
  <si>
    <t>Дата на съставяне:30.01.2009 г.</t>
  </si>
  <si>
    <t xml:space="preserve">Дата на съставяне:  30.01.2009 г.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</si>
</sst>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6" applyFont="1" applyAlignment="1">
      <alignment horizontal="left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8">
      <selection activeCell="C91" sqref="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866</v>
      </c>
      <c r="F3" s="217" t="s">
        <v>2</v>
      </c>
      <c r="G3" s="172"/>
      <c r="H3" s="461">
        <v>102003626</v>
      </c>
    </row>
    <row r="4" spans="1:8" ht="15">
      <c r="A4" s="582" t="s">
        <v>865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872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3878</v>
      </c>
      <c r="D11" s="151">
        <v>3878</v>
      </c>
      <c r="E11" s="237" t="s">
        <v>21</v>
      </c>
      <c r="F11" s="242" t="s">
        <v>22</v>
      </c>
      <c r="G11" s="152">
        <v>88</v>
      </c>
      <c r="H11" s="152">
        <v>88</v>
      </c>
    </row>
    <row r="12" spans="1:8" ht="15">
      <c r="A12" s="235" t="s">
        <v>23</v>
      </c>
      <c r="B12" s="241" t="s">
        <v>24</v>
      </c>
      <c r="C12" s="151">
        <v>381</v>
      </c>
      <c r="D12" s="151">
        <v>410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1032</v>
      </c>
      <c r="D13" s="151">
        <v>363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333</v>
      </c>
      <c r="D14" s="151">
        <v>365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452</v>
      </c>
      <c r="D15" s="151">
        <v>276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50</v>
      </c>
      <c r="D16" s="151">
        <v>57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8</v>
      </c>
      <c r="D18" s="151">
        <v>16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6134</v>
      </c>
      <c r="D19" s="155">
        <f>SUM(D11:D18)</f>
        <v>5365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3698</v>
      </c>
      <c r="H20" s="158">
        <v>3698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</v>
      </c>
      <c r="H22" s="152">
        <v>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/>
      <c r="E24" s="237" t="s">
        <v>71</v>
      </c>
      <c r="F24" s="242" t="s">
        <v>72</v>
      </c>
      <c r="G24" s="152">
        <v>1445</v>
      </c>
      <c r="H24" s="152">
        <v>1445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</v>
      </c>
      <c r="D26" s="151">
        <v>12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1164</v>
      </c>
      <c r="H27" s="154">
        <f>SUM(H28:H30)</f>
        <v>-510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1802</v>
      </c>
      <c r="H28" s="152">
        <v>128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-638</v>
      </c>
      <c r="H29" s="316">
        <v>-638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807</v>
      </c>
      <c r="H31" s="152">
        <v>2562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1971</v>
      </c>
      <c r="H33" s="154">
        <f>H27+H31+H32</f>
        <v>2052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104</v>
      </c>
      <c r="C34" s="155">
        <f>SUM(C35:C38)</f>
        <v>479</v>
      </c>
      <c r="D34" s="155">
        <f>SUM(D35:D38)</f>
        <v>357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462</v>
      </c>
      <c r="D35" s="151">
        <v>357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7211</v>
      </c>
      <c r="H36" s="154">
        <f>H25+H17+H33</f>
        <v>7292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2828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479</v>
      </c>
      <c r="D45" s="155">
        <f>D34+D39+D44</f>
        <v>357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406</v>
      </c>
    </row>
    <row r="47" spans="1:13" ht="15">
      <c r="A47" s="235" t="s">
        <v>142</v>
      </c>
      <c r="B47" s="241" t="s">
        <v>143</v>
      </c>
      <c r="C47" s="151">
        <v>501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3071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2828</v>
      </c>
      <c r="H49" s="154">
        <f>SUM(H43:H48)</f>
        <v>3477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81</v>
      </c>
      <c r="D50" s="151">
        <v>471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582</v>
      </c>
      <c r="D51" s="155">
        <f>SUM(D47:D50)</f>
        <v>471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13</v>
      </c>
      <c r="D53" s="151"/>
      <c r="E53" s="237" t="s">
        <v>163</v>
      </c>
      <c r="F53" s="245" t="s">
        <v>164</v>
      </c>
      <c r="G53" s="152">
        <v>404</v>
      </c>
      <c r="H53" s="152">
        <v>404</v>
      </c>
    </row>
    <row r="54" spans="1:8" ht="15">
      <c r="A54" s="235" t="s">
        <v>165</v>
      </c>
      <c r="B54" s="249" t="s">
        <v>166</v>
      </c>
      <c r="C54" s="151">
        <v>50</v>
      </c>
      <c r="D54" s="151">
        <v>50</v>
      </c>
      <c r="E54" s="237" t="s">
        <v>167</v>
      </c>
      <c r="F54" s="245" t="s">
        <v>168</v>
      </c>
      <c r="G54" s="152">
        <v>687</v>
      </c>
      <c r="H54" s="152">
        <v>393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7268</v>
      </c>
      <c r="D55" s="155">
        <f>D19+D20+D21+D27+D32+D45+D51+D53+D54</f>
        <v>6255</v>
      </c>
      <c r="E55" s="237" t="s">
        <v>171</v>
      </c>
      <c r="F55" s="261" t="s">
        <v>172</v>
      </c>
      <c r="G55" s="154">
        <f>G49+G51+G52+G53+G54</f>
        <v>3919</v>
      </c>
      <c r="H55" s="154">
        <f>H49+H51+H52+H53+H54</f>
        <v>4274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2222</v>
      </c>
      <c r="D58" s="151">
        <v>1764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1272</v>
      </c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1141</v>
      </c>
      <c r="D61" s="151">
        <v>537</v>
      </c>
      <c r="E61" s="243" t="s">
        <v>188</v>
      </c>
      <c r="F61" s="272" t="s">
        <v>189</v>
      </c>
      <c r="G61" s="154">
        <f>SUM(G62:G68)</f>
        <v>13612</v>
      </c>
      <c r="H61" s="154">
        <f>SUM(H62:H68)</f>
        <v>5127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85</v>
      </c>
      <c r="H62" s="152">
        <v>66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3363</v>
      </c>
      <c r="D64" s="155">
        <f>SUM(D58:D63)</f>
        <v>2301</v>
      </c>
      <c r="E64" s="237" t="s">
        <v>199</v>
      </c>
      <c r="F64" s="242" t="s">
        <v>200</v>
      </c>
      <c r="G64" s="152">
        <v>6188</v>
      </c>
      <c r="H64" s="152">
        <v>2255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5377</v>
      </c>
      <c r="H65" s="152">
        <v>1117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361</v>
      </c>
      <c r="H66" s="152">
        <v>147</v>
      </c>
    </row>
    <row r="67" spans="1:8" ht="15">
      <c r="A67" s="235" t="s">
        <v>206</v>
      </c>
      <c r="B67" s="241" t="s">
        <v>207</v>
      </c>
      <c r="C67" s="151">
        <v>1563</v>
      </c>
      <c r="D67" s="151">
        <v>2108</v>
      </c>
      <c r="E67" s="237" t="s">
        <v>208</v>
      </c>
      <c r="F67" s="242" t="s">
        <v>209</v>
      </c>
      <c r="G67" s="152">
        <v>34</v>
      </c>
      <c r="H67" s="152">
        <v>33</v>
      </c>
    </row>
    <row r="68" spans="1:8" ht="15">
      <c r="A68" s="235" t="s">
        <v>210</v>
      </c>
      <c r="B68" s="241" t="s">
        <v>211</v>
      </c>
      <c r="C68" s="151">
        <v>1631</v>
      </c>
      <c r="D68" s="151">
        <v>1226</v>
      </c>
      <c r="E68" s="237" t="s">
        <v>212</v>
      </c>
      <c r="F68" s="242" t="s">
        <v>213</v>
      </c>
      <c r="G68" s="152">
        <v>1567</v>
      </c>
      <c r="H68" s="152">
        <v>1509</v>
      </c>
    </row>
    <row r="69" spans="1:8" ht="15">
      <c r="A69" s="235" t="s">
        <v>214</v>
      </c>
      <c r="B69" s="241" t="s">
        <v>215</v>
      </c>
      <c r="C69" s="151">
        <v>3302</v>
      </c>
      <c r="D69" s="151">
        <v>3014</v>
      </c>
      <c r="E69" s="251" t="s">
        <v>77</v>
      </c>
      <c r="F69" s="242" t="s">
        <v>216</v>
      </c>
      <c r="G69" s="152">
        <v>893</v>
      </c>
      <c r="H69" s="152">
        <v>655</v>
      </c>
    </row>
    <row r="70" spans="1:8" ht="15">
      <c r="A70" s="235" t="s">
        <v>217</v>
      </c>
      <c r="B70" s="241" t="s">
        <v>218</v>
      </c>
      <c r="C70" s="151"/>
      <c r="D70" s="151">
        <v>0</v>
      </c>
      <c r="E70" s="237" t="s">
        <v>219</v>
      </c>
      <c r="F70" s="242" t="s">
        <v>220</v>
      </c>
      <c r="G70" s="152">
        <v>433</v>
      </c>
      <c r="H70" s="152">
        <v>433</v>
      </c>
    </row>
    <row r="71" spans="1:18" ht="15">
      <c r="A71" s="235" t="s">
        <v>221</v>
      </c>
      <c r="B71" s="241" t="s">
        <v>222</v>
      </c>
      <c r="C71" s="151">
        <v>96</v>
      </c>
      <c r="D71" s="151">
        <v>32</v>
      </c>
      <c r="E71" s="253" t="s">
        <v>45</v>
      </c>
      <c r="F71" s="273" t="s">
        <v>223</v>
      </c>
      <c r="G71" s="161">
        <f>G59+G60+G61+G69+G70</f>
        <v>16210</v>
      </c>
      <c r="H71" s="161">
        <f>H59+H60+H61+H69+H70</f>
        <v>6215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</v>
      </c>
      <c r="D72" s="151">
        <v>17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1887</v>
      </c>
      <c r="D74" s="151">
        <v>1854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8490</v>
      </c>
      <c r="D75" s="155">
        <f>SUM(D67:D74)</f>
        <v>8251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16210</v>
      </c>
      <c r="H79" s="162">
        <f>H71+H74+H75+H76</f>
        <v>6215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1402</v>
      </c>
      <c r="D87" s="151">
        <v>377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6817</v>
      </c>
      <c r="D88" s="151">
        <v>597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8219</v>
      </c>
      <c r="D91" s="155">
        <f>SUM(D87:D90)</f>
        <v>974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20072</v>
      </c>
      <c r="D93" s="155">
        <f>D64+D75+D84+D91+D92</f>
        <v>11526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27340</v>
      </c>
      <c r="D94" s="164">
        <f>D93+D55</f>
        <v>17781</v>
      </c>
      <c r="E94" s="449" t="s">
        <v>269</v>
      </c>
      <c r="F94" s="289" t="s">
        <v>270</v>
      </c>
      <c r="G94" s="165">
        <f>G36+G39+G55+G79</f>
        <v>27340</v>
      </c>
      <c r="H94" s="165">
        <f>H36+H39+H55+H79</f>
        <v>17781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D4">
      <selection activeCell="C17" sqref="C1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"ТРАНСТРОЙ-БУРГАС" АД</v>
      </c>
      <c r="C2" s="578"/>
      <c r="D2" s="578"/>
      <c r="E2" s="578"/>
      <c r="F2" s="580" t="s">
        <v>2</v>
      </c>
      <c r="G2" s="580"/>
      <c r="H2" s="526">
        <f>'справка №1-БАЛАНС'!H3</f>
        <v>102003626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9" t="str">
        <f>'справка №1-БАЛАНС'!E5</f>
        <v>01.01.2008-31.12.2008г.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1979</v>
      </c>
      <c r="D9" s="46">
        <v>2181</v>
      </c>
      <c r="E9" s="298" t="s">
        <v>284</v>
      </c>
      <c r="F9" s="549" t="s">
        <v>285</v>
      </c>
      <c r="G9" s="550">
        <v>98</v>
      </c>
      <c r="H9" s="550">
        <v>182</v>
      </c>
    </row>
    <row r="10" spans="1:8" ht="12">
      <c r="A10" s="298" t="s">
        <v>286</v>
      </c>
      <c r="B10" s="299" t="s">
        <v>287</v>
      </c>
      <c r="C10" s="46">
        <v>6605</v>
      </c>
      <c r="D10" s="46">
        <v>3878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429</v>
      </c>
      <c r="D11" s="46">
        <v>336</v>
      </c>
      <c r="E11" s="300" t="s">
        <v>292</v>
      </c>
      <c r="F11" s="549" t="s">
        <v>293</v>
      </c>
      <c r="G11" s="550">
        <v>11269</v>
      </c>
      <c r="H11" s="550">
        <v>9292</v>
      </c>
    </row>
    <row r="12" spans="1:8" ht="12">
      <c r="A12" s="298" t="s">
        <v>294</v>
      </c>
      <c r="B12" s="299" t="s">
        <v>295</v>
      </c>
      <c r="C12" s="46">
        <v>1157</v>
      </c>
      <c r="D12" s="46">
        <v>612</v>
      </c>
      <c r="E12" s="300" t="s">
        <v>77</v>
      </c>
      <c r="F12" s="549" t="s">
        <v>296</v>
      </c>
      <c r="G12" s="550">
        <v>147</v>
      </c>
      <c r="H12" s="550">
        <v>1131</v>
      </c>
    </row>
    <row r="13" spans="1:18" ht="12">
      <c r="A13" s="298" t="s">
        <v>297</v>
      </c>
      <c r="B13" s="299" t="s">
        <v>298</v>
      </c>
      <c r="C13" s="46">
        <v>166</v>
      </c>
      <c r="D13" s="46">
        <v>139</v>
      </c>
      <c r="E13" s="301" t="s">
        <v>50</v>
      </c>
      <c r="F13" s="551" t="s">
        <v>299</v>
      </c>
      <c r="G13" s="548">
        <f>SUM(G9:G12)</f>
        <v>11514</v>
      </c>
      <c r="H13" s="548">
        <f>SUM(H9:H12)</f>
        <v>10605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142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-605</v>
      </c>
      <c r="D15" s="47">
        <v>-250</v>
      </c>
      <c r="E15" s="296" t="s">
        <v>304</v>
      </c>
      <c r="F15" s="554" t="s">
        <v>305</v>
      </c>
      <c r="G15" s="550"/>
      <c r="H15" s="550">
        <v>1</v>
      </c>
    </row>
    <row r="16" spans="1:8" ht="12">
      <c r="A16" s="298" t="s">
        <v>306</v>
      </c>
      <c r="B16" s="299" t="s">
        <v>307</v>
      </c>
      <c r="C16" s="47">
        <v>710</v>
      </c>
      <c r="D16" s="47">
        <v>367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149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10448</v>
      </c>
      <c r="D19" s="49">
        <f>SUM(D9:D15)+D16</f>
        <v>7405</v>
      </c>
      <c r="E19" s="304" t="s">
        <v>316</v>
      </c>
      <c r="F19" s="552" t="s">
        <v>317</v>
      </c>
      <c r="G19" s="550">
        <v>121</v>
      </c>
      <c r="H19" s="550">
        <v>135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317</v>
      </c>
      <c r="D22" s="46">
        <v>354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7</v>
      </c>
      <c r="D24" s="46">
        <v>1</v>
      </c>
      <c r="E24" s="301" t="s">
        <v>102</v>
      </c>
      <c r="F24" s="554" t="s">
        <v>333</v>
      </c>
      <c r="G24" s="548">
        <f>SUM(G19:G23)</f>
        <v>121</v>
      </c>
      <c r="H24" s="548">
        <f>SUM(H19:H23)</f>
        <v>135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56</v>
      </c>
      <c r="D25" s="46">
        <v>73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380</v>
      </c>
      <c r="D26" s="49">
        <f>SUM(D22:D25)</f>
        <v>428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10828</v>
      </c>
      <c r="D28" s="50">
        <f>D26+D19</f>
        <v>7833</v>
      </c>
      <c r="E28" s="127" t="s">
        <v>338</v>
      </c>
      <c r="F28" s="554" t="s">
        <v>339</v>
      </c>
      <c r="G28" s="548">
        <f>G13+G15+G24</f>
        <v>11635</v>
      </c>
      <c r="H28" s="548">
        <f>H13+H15+H24</f>
        <v>10741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807</v>
      </c>
      <c r="D30" s="50">
        <f>IF((H28-D28)&gt;0,H28-D28,0)</f>
        <v>2908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344</v>
      </c>
      <c r="C31" s="46"/>
      <c r="D31" s="46"/>
      <c r="E31" s="296" t="s">
        <v>856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10828</v>
      </c>
      <c r="D33" s="49">
        <f>D28-D31+D32</f>
        <v>7833</v>
      </c>
      <c r="E33" s="127" t="s">
        <v>352</v>
      </c>
      <c r="F33" s="554" t="s">
        <v>353</v>
      </c>
      <c r="G33" s="53">
        <f>G32-G31+G28</f>
        <v>11635</v>
      </c>
      <c r="H33" s="53">
        <f>H32-H31+H28</f>
        <v>10741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807</v>
      </c>
      <c r="D34" s="50">
        <f>IF((H33-D33)&gt;0,H33-D33,0)</f>
        <v>2908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346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355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807</v>
      </c>
      <c r="D39" s="460">
        <f>+IF((H33-D33-D35)&gt;0,H33-D33-D35,0)</f>
        <v>2562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807</v>
      </c>
      <c r="D41" s="52">
        <f>IF(H39=0,IF(D39-D40&gt;0,D39-D40+H40,0),IF(H39-H40&lt;0,H40-H39+D39,0))</f>
        <v>2562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11635</v>
      </c>
      <c r="D42" s="53">
        <f>D33+D35+D39</f>
        <v>10741</v>
      </c>
      <c r="E42" s="128" t="s">
        <v>379</v>
      </c>
      <c r="F42" s="129" t="s">
        <v>380</v>
      </c>
      <c r="G42" s="53">
        <f>G39+G33</f>
        <v>11635</v>
      </c>
      <c r="H42" s="53">
        <f>H39+H33</f>
        <v>10741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863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39843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158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19" sqref="C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"ТРАНСТРОЙ-БУРГАС"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01.01.2008-31.12.2008г.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18613</v>
      </c>
      <c r="D10" s="54">
        <v>12283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-10130</v>
      </c>
      <c r="D11" s="54">
        <v>-7834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34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-952</v>
      </c>
      <c r="D13" s="54">
        <v>-1788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-1193</v>
      </c>
      <c r="D14" s="54">
        <v>-293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-161</v>
      </c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</v>
      </c>
      <c r="D16" s="54">
        <v>-2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-7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-382</v>
      </c>
      <c r="D19" s="54">
        <v>-522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5790</v>
      </c>
      <c r="D20" s="55">
        <f>SUM(D10:D19)</f>
        <v>1852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-67</v>
      </c>
      <c r="D22" s="54">
        <v>-32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65</v>
      </c>
      <c r="D23" s="54">
        <v>421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-370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-253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131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293</v>
      </c>
      <c r="D31" s="54">
        <v>394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-201</v>
      </c>
      <c r="D32" s="55">
        <f>SUM(D22:D31)</f>
        <v>783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7933</v>
      </c>
      <c r="D36" s="54">
        <v>173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-5285</v>
      </c>
      <c r="D37" s="54">
        <v>-3167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-426</v>
      </c>
      <c r="D38" s="54">
        <v>-215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-249</v>
      </c>
      <c r="D39" s="54">
        <v>-317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-222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-95</v>
      </c>
      <c r="D41" s="54">
        <v>-342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1656</v>
      </c>
      <c r="D42" s="55">
        <f>SUM(D34:D41)</f>
        <v>-3868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7245</v>
      </c>
      <c r="D43" s="55">
        <f>D42+D32+D20</f>
        <v>-1233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974</v>
      </c>
      <c r="D44" s="132">
        <v>2207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8219</v>
      </c>
      <c r="D45" s="55">
        <f>D44+D43</f>
        <v>974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1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"ТРАНСТРОЙ-БУРГАС"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102003626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01.01.2008-31.12.2008г.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2690</v>
      </c>
      <c r="J11" s="58">
        <f>'справка №1-БАЛАНС'!H29+'справка №1-БАЛАНС'!H32</f>
        <v>-638</v>
      </c>
      <c r="K11" s="60"/>
      <c r="L11" s="344">
        <f>SUM(C11:K11)</f>
        <v>7292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-888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-888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-888</v>
      </c>
      <c r="J14" s="60"/>
      <c r="K14" s="60"/>
      <c r="L14" s="344">
        <f t="shared" si="1"/>
        <v>-888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1802</v>
      </c>
      <c r="J15" s="61">
        <f t="shared" si="2"/>
        <v>-638</v>
      </c>
      <c r="K15" s="61">
        <f t="shared" si="2"/>
        <v>0</v>
      </c>
      <c r="L15" s="344">
        <f t="shared" si="1"/>
        <v>6404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807</v>
      </c>
      <c r="J16" s="345">
        <f>+'справка №1-БАЛАНС'!G32</f>
        <v>0</v>
      </c>
      <c r="K16" s="60"/>
      <c r="L16" s="344">
        <f t="shared" si="1"/>
        <v>807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2609</v>
      </c>
      <c r="J29" s="59">
        <f t="shared" si="6"/>
        <v>-638</v>
      </c>
      <c r="K29" s="59">
        <f t="shared" si="6"/>
        <v>0</v>
      </c>
      <c r="L29" s="344">
        <f t="shared" si="1"/>
        <v>7211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2609</v>
      </c>
      <c r="J32" s="59">
        <f t="shared" si="7"/>
        <v>-638</v>
      </c>
      <c r="K32" s="59">
        <f t="shared" si="7"/>
        <v>0</v>
      </c>
      <c r="L32" s="344">
        <f t="shared" si="1"/>
        <v>7211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7">
      <selection activeCell="R27" sqref="R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"ТРАНСТРОЙ-БУРГАС"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01.01.2008-31.12.2008г.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306</v>
      </c>
      <c r="L10" s="65">
        <v>29</v>
      </c>
      <c r="M10" s="65"/>
      <c r="N10" s="74">
        <f aca="true" t="shared" si="4" ref="N10:N39">K10+L10-M10</f>
        <v>335</v>
      </c>
      <c r="O10" s="65"/>
      <c r="P10" s="65"/>
      <c r="Q10" s="74">
        <f t="shared" si="0"/>
        <v>335</v>
      </c>
      <c r="R10" s="74">
        <f t="shared" si="1"/>
        <v>381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765</v>
      </c>
      <c r="E11" s="189">
        <v>865</v>
      </c>
      <c r="F11" s="189">
        <v>1</v>
      </c>
      <c r="G11" s="74">
        <f t="shared" si="2"/>
        <v>1629</v>
      </c>
      <c r="H11" s="65"/>
      <c r="I11" s="65"/>
      <c r="J11" s="74">
        <f t="shared" si="3"/>
        <v>1629</v>
      </c>
      <c r="K11" s="65">
        <v>402</v>
      </c>
      <c r="L11" s="65">
        <v>196</v>
      </c>
      <c r="M11" s="65">
        <v>1</v>
      </c>
      <c r="N11" s="74">
        <f t="shared" si="4"/>
        <v>597</v>
      </c>
      <c r="O11" s="65"/>
      <c r="P11" s="65"/>
      <c r="Q11" s="74">
        <f t="shared" si="0"/>
        <v>597</v>
      </c>
      <c r="R11" s="74">
        <f t="shared" si="1"/>
        <v>1032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428</v>
      </c>
      <c r="L12" s="65">
        <v>32</v>
      </c>
      <c r="M12" s="65"/>
      <c r="N12" s="74">
        <f t="shared" si="4"/>
        <v>460</v>
      </c>
      <c r="O12" s="65"/>
      <c r="P12" s="65"/>
      <c r="Q12" s="74">
        <f t="shared" si="0"/>
        <v>460</v>
      </c>
      <c r="R12" s="74">
        <f t="shared" si="1"/>
        <v>333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760</v>
      </c>
      <c r="E13" s="189">
        <v>321</v>
      </c>
      <c r="F13" s="189">
        <v>3</v>
      </c>
      <c r="G13" s="74">
        <f t="shared" si="2"/>
        <v>1078</v>
      </c>
      <c r="H13" s="65"/>
      <c r="I13" s="65"/>
      <c r="J13" s="74">
        <f t="shared" si="3"/>
        <v>1078</v>
      </c>
      <c r="K13" s="65">
        <v>484</v>
      </c>
      <c r="L13" s="65">
        <v>144</v>
      </c>
      <c r="M13" s="65">
        <v>2</v>
      </c>
      <c r="N13" s="74">
        <f t="shared" si="4"/>
        <v>626</v>
      </c>
      <c r="O13" s="65"/>
      <c r="P13" s="65"/>
      <c r="Q13" s="74">
        <f t="shared" si="0"/>
        <v>626</v>
      </c>
      <c r="R13" s="74">
        <f t="shared" si="1"/>
        <v>452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121</v>
      </c>
      <c r="E14" s="189">
        <v>9</v>
      </c>
      <c r="F14" s="189"/>
      <c r="G14" s="74">
        <f t="shared" si="2"/>
        <v>130</v>
      </c>
      <c r="H14" s="65"/>
      <c r="I14" s="65"/>
      <c r="J14" s="74">
        <f t="shared" si="3"/>
        <v>130</v>
      </c>
      <c r="K14" s="65">
        <v>64</v>
      </c>
      <c r="L14" s="65">
        <v>16</v>
      </c>
      <c r="M14" s="65"/>
      <c r="N14" s="74">
        <f t="shared" si="4"/>
        <v>80</v>
      </c>
      <c r="O14" s="65"/>
      <c r="P14" s="65"/>
      <c r="Q14" s="74">
        <f t="shared" si="0"/>
        <v>80</v>
      </c>
      <c r="R14" s="74">
        <f t="shared" si="1"/>
        <v>50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77</v>
      </c>
      <c r="E16" s="189">
        <v>2</v>
      </c>
      <c r="F16" s="189"/>
      <c r="G16" s="74">
        <f t="shared" si="2"/>
        <v>79</v>
      </c>
      <c r="H16" s="65"/>
      <c r="I16" s="65"/>
      <c r="J16" s="74">
        <f t="shared" si="3"/>
        <v>79</v>
      </c>
      <c r="K16" s="65">
        <v>61</v>
      </c>
      <c r="L16" s="65">
        <v>10</v>
      </c>
      <c r="M16" s="65"/>
      <c r="N16" s="74">
        <f t="shared" si="4"/>
        <v>71</v>
      </c>
      <c r="O16" s="65"/>
      <c r="P16" s="65"/>
      <c r="Q16" s="74">
        <f aca="true" t="shared" si="5" ref="Q16:Q25">N16+O16-P16</f>
        <v>71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7110</v>
      </c>
      <c r="E17" s="194">
        <f>SUM(E9:E16)</f>
        <v>1197</v>
      </c>
      <c r="F17" s="194">
        <f>SUM(F9:F16)</f>
        <v>4</v>
      </c>
      <c r="G17" s="74">
        <f t="shared" si="2"/>
        <v>8303</v>
      </c>
      <c r="H17" s="75">
        <f>SUM(H9:H16)</f>
        <v>0</v>
      </c>
      <c r="I17" s="75">
        <f>SUM(I9:I16)</f>
        <v>0</v>
      </c>
      <c r="J17" s="74">
        <f t="shared" si="3"/>
        <v>8303</v>
      </c>
      <c r="K17" s="75">
        <f>SUM(K9:K16)</f>
        <v>1745</v>
      </c>
      <c r="L17" s="75">
        <f>SUM(L9:L16)</f>
        <v>427</v>
      </c>
      <c r="M17" s="75">
        <f>SUM(M9:M16)</f>
        <v>3</v>
      </c>
      <c r="N17" s="74">
        <f t="shared" si="4"/>
        <v>2169</v>
      </c>
      <c r="O17" s="75">
        <f>SUM(O9:O16)</f>
        <v>0</v>
      </c>
      <c r="P17" s="75">
        <f>SUM(P9:P16)</f>
        <v>0</v>
      </c>
      <c r="Q17" s="74">
        <f t="shared" si="5"/>
        <v>2169</v>
      </c>
      <c r="R17" s="74">
        <f t="shared" si="6"/>
        <v>6134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</v>
      </c>
      <c r="E22" s="189">
        <v>0</v>
      </c>
      <c r="F22" s="189"/>
      <c r="G22" s="74">
        <f t="shared" si="2"/>
        <v>7</v>
      </c>
      <c r="H22" s="65"/>
      <c r="I22" s="65"/>
      <c r="J22" s="74">
        <f t="shared" si="3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16</v>
      </c>
      <c r="E24" s="189"/>
      <c r="F24" s="189"/>
      <c r="G24" s="74">
        <f t="shared" si="2"/>
        <v>16</v>
      </c>
      <c r="H24" s="65"/>
      <c r="I24" s="65"/>
      <c r="J24" s="74">
        <f t="shared" si="3"/>
        <v>16</v>
      </c>
      <c r="K24" s="65">
        <v>4</v>
      </c>
      <c r="L24" s="65">
        <v>2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582</v>
      </c>
      <c r="D25" s="190">
        <f>SUM(D21:D24)</f>
        <v>23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11</v>
      </c>
      <c r="L25" s="66">
        <f t="shared" si="7"/>
        <v>2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854</v>
      </c>
      <c r="C27" s="380" t="s">
        <v>585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601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7490</v>
      </c>
      <c r="E40" s="438">
        <f>E17+E18+E19+E25+E38+E39</f>
        <v>1319</v>
      </c>
      <c r="F40" s="438">
        <f aca="true" t="shared" si="13" ref="F40:R40">F17+F18+F19+F25+F38+F39</f>
        <v>4</v>
      </c>
      <c r="G40" s="438">
        <f t="shared" si="13"/>
        <v>8805</v>
      </c>
      <c r="H40" s="438">
        <f t="shared" si="13"/>
        <v>0</v>
      </c>
      <c r="I40" s="438">
        <f t="shared" si="13"/>
        <v>0</v>
      </c>
      <c r="J40" s="438">
        <f t="shared" si="13"/>
        <v>8805</v>
      </c>
      <c r="K40" s="438">
        <f t="shared" si="13"/>
        <v>1756</v>
      </c>
      <c r="L40" s="438">
        <f t="shared" si="13"/>
        <v>429</v>
      </c>
      <c r="M40" s="438">
        <f t="shared" si="13"/>
        <v>3</v>
      </c>
      <c r="N40" s="438">
        <f t="shared" si="13"/>
        <v>2182</v>
      </c>
      <c r="O40" s="438">
        <f t="shared" si="13"/>
        <v>0</v>
      </c>
      <c r="P40" s="438">
        <f t="shared" si="13"/>
        <v>0</v>
      </c>
      <c r="Q40" s="438">
        <f t="shared" si="13"/>
        <v>2182</v>
      </c>
      <c r="R40" s="438">
        <f t="shared" si="13"/>
        <v>6623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0">
      <selection activeCell="D113" sqref="D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"ТРАНСТРОЙ-БУРГАС" АД</v>
      </c>
      <c r="C3" s="622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01.01.2008-31.12.2008г.</v>
      </c>
      <c r="C4" s="620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501</v>
      </c>
      <c r="D11" s="119">
        <f>SUM(D12:D14)</f>
        <v>0</v>
      </c>
      <c r="E11" s="120">
        <f>SUM(E12:E14)</f>
        <v>501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501</v>
      </c>
      <c r="D14" s="108"/>
      <c r="E14" s="120">
        <f t="shared" si="0"/>
        <v>501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81</v>
      </c>
      <c r="D16" s="119">
        <f>+D17+D18</f>
        <v>0</v>
      </c>
      <c r="E16" s="120">
        <f t="shared" si="0"/>
        <v>81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81</v>
      </c>
      <c r="D18" s="108"/>
      <c r="E18" s="120">
        <f t="shared" si="0"/>
        <v>81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582</v>
      </c>
      <c r="D19" s="104">
        <f>D11+D15+D16</f>
        <v>0</v>
      </c>
      <c r="E19" s="118">
        <f>E11+E15+E16</f>
        <v>582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50</v>
      </c>
      <c r="D21" s="108"/>
      <c r="E21" s="120">
        <f t="shared" si="0"/>
        <v>50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1563</v>
      </c>
      <c r="D24" s="119">
        <f>SUM(D25:D27)</f>
        <v>1563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290</v>
      </c>
      <c r="D25" s="108">
        <v>290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1273</v>
      </c>
      <c r="D27" s="108">
        <v>1273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1631</v>
      </c>
      <c r="D28" s="108">
        <v>1631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3302</v>
      </c>
      <c r="D29" s="108">
        <v>3302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96</v>
      </c>
      <c r="D32" s="108">
        <v>96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</v>
      </c>
      <c r="D35" s="108">
        <v>11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1887</v>
      </c>
      <c r="D38" s="105">
        <f>SUM(D39:D42)</f>
        <v>1887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40</v>
      </c>
      <c r="D40" s="108">
        <v>40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1847</v>
      </c>
      <c r="D42" s="108">
        <v>1847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8490</v>
      </c>
      <c r="D43" s="104">
        <f>D24+D28+D29+D31+D30+D32+D33+D38</f>
        <v>8490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9122</v>
      </c>
      <c r="D44" s="103">
        <f>D43+D21+D19+D9</f>
        <v>8490</v>
      </c>
      <c r="E44" s="118">
        <f>E43+E21+E19+E9</f>
        <v>632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1670</v>
      </c>
      <c r="D56" s="103">
        <f>D57+D59</f>
        <v>0</v>
      </c>
      <c r="E56" s="119">
        <f t="shared" si="1"/>
        <v>1670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1670</v>
      </c>
      <c r="D57" s="108"/>
      <c r="E57" s="119">
        <f t="shared" si="1"/>
        <v>1670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1158</v>
      </c>
      <c r="D64" s="108">
        <v>0</v>
      </c>
      <c r="E64" s="119">
        <f t="shared" si="1"/>
        <v>1158</v>
      </c>
      <c r="F64" s="110"/>
    </row>
    <row r="65" spans="1:6" ht="12">
      <c r="A65" s="396" t="s">
        <v>709</v>
      </c>
      <c r="B65" s="397" t="s">
        <v>710</v>
      </c>
      <c r="C65" s="109">
        <v>1158</v>
      </c>
      <c r="D65" s="109"/>
      <c r="E65" s="119">
        <f t="shared" si="1"/>
        <v>1158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2828</v>
      </c>
      <c r="D66" s="103">
        <f>D52+D56+D61+D62+D63+D64</f>
        <v>0</v>
      </c>
      <c r="E66" s="119">
        <f t="shared" si="1"/>
        <v>2828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404</v>
      </c>
      <c r="D68" s="108"/>
      <c r="E68" s="119">
        <f t="shared" si="1"/>
        <v>404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85</v>
      </c>
      <c r="D71" s="105">
        <f>SUM(D72:D74)</f>
        <v>67</v>
      </c>
      <c r="E71" s="105">
        <f>SUM(E72:E74)</f>
        <v>18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85</v>
      </c>
      <c r="D72" s="108">
        <v>67</v>
      </c>
      <c r="E72" s="119">
        <f t="shared" si="1"/>
        <v>18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1272</v>
      </c>
      <c r="D75" s="103">
        <f>D76+D78</f>
        <v>0</v>
      </c>
      <c r="E75" s="103">
        <f>E76+E78</f>
        <v>1272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1272</v>
      </c>
      <c r="D78" s="108"/>
      <c r="E78" s="119">
        <f t="shared" si="1"/>
        <v>1272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13527</v>
      </c>
      <c r="D85" s="104">
        <f>SUM(D86:D90)+D94</f>
        <v>13527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>
        <v>0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6188</v>
      </c>
      <c r="D87" s="108">
        <v>6188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5377</v>
      </c>
      <c r="D88" s="108">
        <v>5377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361</v>
      </c>
      <c r="D89" s="108">
        <v>361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1567</v>
      </c>
      <c r="D90" s="103">
        <f>SUM(D91:D93)</f>
        <v>1567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284</v>
      </c>
      <c r="D91" s="108">
        <v>284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1257</v>
      </c>
      <c r="D92" s="108">
        <v>1257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26</v>
      </c>
      <c r="D93" s="108">
        <v>26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893</v>
      </c>
      <c r="D95" s="108">
        <v>893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15777</v>
      </c>
      <c r="D96" s="104">
        <f>D85+D80+D75+D71+D95</f>
        <v>14487</v>
      </c>
      <c r="E96" s="104">
        <f>E85+E80+E75+E71+E95</f>
        <v>1290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19009</v>
      </c>
      <c r="D97" s="104">
        <f>D96+D68+D66</f>
        <v>14487</v>
      </c>
      <c r="E97" s="104">
        <f>E96+E68+E66</f>
        <v>4522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433</v>
      </c>
      <c r="D102" s="108"/>
      <c r="E102" s="108"/>
      <c r="F102" s="125">
        <f>C102+D102-E102</f>
        <v>433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433</v>
      </c>
      <c r="D105" s="103">
        <f>SUM(D102:D104)</f>
        <v>0</v>
      </c>
      <c r="E105" s="103">
        <f>SUM(E102:E104)</f>
        <v>0</v>
      </c>
      <c r="F105" s="103">
        <f>SUM(F102:F104)</f>
        <v>433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781</v>
      </c>
      <c r="B109" s="616"/>
      <c r="C109" s="616" t="s">
        <v>381</v>
      </c>
      <c r="D109" s="616"/>
      <c r="E109" s="616"/>
      <c r="F109" s="616"/>
    </row>
    <row r="110" spans="1:6" ht="12">
      <c r="A110" s="576">
        <v>39843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3" sqref="F2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"ТРАНСТРОЙ-БУРГАС"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102003626</v>
      </c>
    </row>
    <row r="5" spans="1:9" ht="15">
      <c r="A5" s="501" t="s">
        <v>4</v>
      </c>
      <c r="B5" s="624" t="str">
        <f>'справка №1-БАЛАНС'!E5</f>
        <v>01.01.2008-31.12.2008г.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463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357</v>
      </c>
      <c r="G26" s="85">
        <f t="shared" si="2"/>
        <v>122</v>
      </c>
      <c r="H26" s="85">
        <f t="shared" si="2"/>
        <v>0</v>
      </c>
      <c r="I26" s="434">
        <f t="shared" si="0"/>
        <v>479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 t="s">
        <v>158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67">
      <selection activeCell="A155" sqref="A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"ТРАНСТРОЙ-БУРГАС" АД</v>
      </c>
      <c r="C5" s="630"/>
      <c r="D5" s="630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823</v>
      </c>
      <c r="B6" s="631" t="str">
        <f>'справка №1-БАЛАНС'!E5</f>
        <v>01.01.2008-31.12.2008г.</v>
      </c>
      <c r="C6" s="631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7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869</v>
      </c>
      <c r="B13" s="37"/>
      <c r="C13" s="441">
        <v>3</v>
      </c>
      <c r="D13" s="441">
        <v>100</v>
      </c>
      <c r="E13" s="441"/>
      <c r="F13" s="443">
        <f aca="true" t="shared" si="0" ref="F13:F26">C13-E13</f>
        <v>3</v>
      </c>
    </row>
    <row r="14" spans="1:6" ht="12.75">
      <c r="A14" s="36" t="s">
        <v>870</v>
      </c>
      <c r="B14" s="37"/>
      <c r="C14" s="441">
        <v>455</v>
      </c>
      <c r="D14" s="441">
        <v>70</v>
      </c>
      <c r="E14" s="441"/>
      <c r="F14" s="443">
        <f t="shared" si="0"/>
        <v>455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833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577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17</v>
      </c>
      <c r="D46" s="441">
        <v>33</v>
      </c>
      <c r="E46" s="441"/>
      <c r="F46" s="443">
        <f aca="true" t="shared" si="2" ref="F46:F60">C46-E46</f>
        <v>17</v>
      </c>
    </row>
    <row r="47" spans="1:6" ht="12.75">
      <c r="A47" s="36">
        <v>2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837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12:F26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atanasova</cp:lastModifiedBy>
  <cp:lastPrinted>2009-01-29T16:42:02Z</cp:lastPrinted>
  <dcterms:created xsi:type="dcterms:W3CDTF">2000-06-29T12:02:40Z</dcterms:created>
  <dcterms:modified xsi:type="dcterms:W3CDTF">2009-01-30T09:57:14Z</dcterms:modified>
  <cp:category/>
  <cp:version/>
  <cp:contentType/>
  <cp:contentStatus/>
</cp:coreProperties>
</file>